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<sst xmlns="http://schemas.openxmlformats.org/spreadsheetml/2006/main" count="584" uniqueCount="347">
  <si>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</si>
  <si>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</si>
  <si>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</si>
  <si>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</si>
  <si>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</si>
  <si>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</si>
  <si>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</si>
  <si>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</si>
  <si>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</si>
  <si>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</si>
  <si>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</si>
  <si>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</si>
  <si>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</si>
  <si>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</si>
  <si>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</si>
  <si>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</si>
  <si>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</si>
  <si>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</si>
  <si>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</si>
  <si>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</si>
  <si>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</si>
  <si>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</si>
  <si>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</si>
  <si>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</si>
  <si>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</si>
  <si>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</si>
  <si>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</si>
  <si>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</si>
  <si>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</si>
  <si>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</si>
  <si>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</si>
  <si>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</si>
  <si>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</si>
  <si>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</si>
  <si>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</si>
  <si>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</si>
  <si>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</si>
  <si>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</si>
  <si>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</si>
  <si>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</si>
  <si>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</si>
  <si>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</si>
  <si>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</si>
  <si>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</si>
  <si>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</si>
  <si>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</si>
  <si>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</si>
  <si>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</si>
  <si>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</si>
  <si>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</si>
  <si>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</si>
  <si>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</si>
  <si>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</si>
  <si>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</si>
  <si>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</si>
  <si>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</si>
  <si>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</si>
  <si>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</si>
  <si>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</si>
  <si>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</si>
  <si>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</si>
  <si>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</si>
  <si>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</si>
  <si>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</si>
  <si>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</si>
  <si>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</si>
  <si>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</si>
  <si>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</si>
  <si>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</si>
  <si>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</si>
  <si>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</si>
  <si>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</si>
  <si>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</si>
  <si>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</si>
  <si>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</si>
  <si>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</si>
  <si>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</si>
  <si>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</si>
  <si>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</si>
  <si>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</si>
  <si>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</si>
  <si>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</si>
  <si>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</si>
  <si>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</si>
  <si>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</si>
  <si>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</si>
  <si>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</si>
  <si>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</si>
  <si>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</si>
  <si>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</si>
  <si>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</si>
  <si>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</si>
  <si>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</si>
  <si>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</si>
  <si>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</si>
  <si>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</si>
  <si>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</si>
  <si>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</si>
  <si>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</si>
  <si>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</si>
  <si>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</si>
  <si>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</si>
  <si>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</si>
  <si>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</si>
  <si>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</si>
  <si>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</si>
  <si>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</si>
  <si>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</si>
  <si>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</si>
  <si>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</si>
  <si>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</si>
  <si>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</si>
  <si>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</si>
  <si>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</si>
  <si>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</si>
  <si>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</si>
  <si>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</si>
  <si>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</si>
  <si>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</si>
  <si>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</si>
  <si>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</si>
  <si>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</si>
  <si>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</si>
  <si>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</si>
  <si>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</si>
  <si>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</si>
  <si>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</si>
  <si>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</si>
  <si>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</si>
  <si>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</si>
  <si>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</si>
  <si>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</si>
  <si>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</si>
  <si>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</si>
  <si>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</si>
  <si>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</si>
  <si>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</si>
  <si>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</si>
  <si>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</si>
  <si>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</si>
  <si>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</si>
  <si>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</si>
  <si>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</si>
  <si>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</si>
  <si>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</si>
  <si>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</si>
  <si>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</si>
  <si>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</si>
  <si>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</si>
  <si>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</si>
  <si>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</si>
  <si>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</si>
  <si>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</si>
  <si>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</si>
  <si>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</si>
  <si>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</si>
  <si>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</si>
  <si>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</si>
  <si>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</si>
  <si>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</si>
  <si>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</si>
  <si>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</si>
  <si>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</si>
  <si>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</si>
  <si>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</si>
  <si>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</si>
  <si>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</si>
  <si>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</si>
  <si>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</si>
  <si>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</si>
  <si>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</si>
  <si>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</si>
  <si>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</si>
  <si>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</si>
  <si>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</si>
  <si>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</si>
  <si>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</si>
  <si>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</si>
  <si>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</si>
  <si>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</si>
  <si>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</si>
  <si>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0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</si>
  <si>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0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</si>
  <si>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</si>
  <si>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</si>
  <si>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</si>
  <si>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</si>
  <si>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</si>
  <si>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</si>
  <si>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</si>
  <si>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</si>
  <si>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</si>
  <si>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</si>
  <si>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</si>
  <si>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</si>
  <si>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</si>
  <si>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</si>
  <si>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</si>
  <si>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</si>
  <si>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</si>
  <si>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</si>
  <si>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</si>
  <si>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</si>
  <si>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</si>
  <si>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</si>
  <si>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</si>
  <si>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</si>
  <si>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</si>
  <si>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0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</si>
  <si>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0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</si>
  <si>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</si>
  <si>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</si>
  <si>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</si>
  <si>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</si>
  <si>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0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0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0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</si>
  <si>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</si>
  <si>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</si>
  <si>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</si>
  <si>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</si>
  <si>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</si>
  <si>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</si>
  <si>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</si>
  <si>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</si>
  <si>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</si>
  <si>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</si>
  <si>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</si>
  <si>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</si>
  <si>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</si>
  <si>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</si>
  <si>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</si>
  <si>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</si>
  <si>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</si>
  <si>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</si>
  <si>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</si>
  <si>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</si>
  <si>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</si>
  <si>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</si>
  <si>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</si>
  <si>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</si>
  <si>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</si>
  <si>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</si>
  <si>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</si>
  <si>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</si>
  <si>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</si>
  <si>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</si>
  <si>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</si>
  <si>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</si>
  <si>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</si>
  <si>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</si>
  <si>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</si>
  <si>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</si>
  <si>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</si>
  <si>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</si>
  <si>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</si>
  <si>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</si>
  <si>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</si>
  <si>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</si>
  <si>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</si>
  <si>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</si>
  <si>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</si>
  <si>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</si>
  <si>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</si>
  <si>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</si>
  <si>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</si>
  <si>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</si>
  <si>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</si>
  <si>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</si>
  <si>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</si>
  <si>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</si>
  <si>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</si>
  <si>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</si>
  <si>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</si>
  <si>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</si>
  <si>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</si>
  <si>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</si>
  <si>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</si>
  <si>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</si>
  <si>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</si>
  <si>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</si>
  <si>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</si>
  <si>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</si>
  <si>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</si>
  <si>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</si>
  <si>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</si>
  <si>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</si>
  <si>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</si>
  <si>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</si>
  <si>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</si>
  <si>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</si>
  <si>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</si>
  <si>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</si>
  <si>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</si>
  <si>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</si>
  <si>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</si>
  <si>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</si>
  <si>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</si>
  <si>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</si>
  <si>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</si>
  <si>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</si>
  <si>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</si>
  <si>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</si>
  <si>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</si>
  <si>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</si>
  <si>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</si>
  <si>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</si>
  <si>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</si>
  <si>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</si>
  <si>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</si>
  <si>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</si>
  <si>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</si>
  <si>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</si>
  <si>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</si>
  <si>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</si>
  <si>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</si>
  <si>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</si>
  <si>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</si>
  <si>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</si>
  <si>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</si>
  <si>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</si>
  <si>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</si>
  <si>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</si>
  <si>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</si>
  <si>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</si>
  <si>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</si>
  <si>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</si>
  <si>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</si>
  <si>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</si>
  <si>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</si>
  <si>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</si>
  <si>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</si>
  <si>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</si>
  <si>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</si>
  <si>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</si>
  <si>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</si>
  <si>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</si>
  <si>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</si>
  <si>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</si>
  <si>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</si>
  <si>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</si>
  <si>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</si>
  <si>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L9-4040</t>
  </si>
  <si>
    <t>M-626-2015</t>
  </si>
  <si>
    <t>13:00</t>
  </si>
  <si>
    <t>13:30</t>
  </si>
  <si>
    <t>2-7</t>
  </si>
  <si>
    <t>HSM-66</t>
  </si>
  <si>
    <t>LN, MN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</si>
</sst>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10.7"/>
      <name val="Arial"/>
      <family val="0"/>
    </font>
    <font>
      <b/>
      <sz val="10"/>
      <color indexed="10"/>
      <name val="Arial"/>
      <family val="2"/>
    </font>
    <font>
      <u val="single"/>
      <sz val="14"/>
      <color indexed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9"/>
      <name val="Arial"/>
      <family val="0"/>
    </font>
    <font>
      <u val="single"/>
      <sz val="8"/>
      <name val="Arial"/>
      <family val="0"/>
    </font>
    <font>
      <u val="single"/>
      <sz val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N12" sqref="CN12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152775</v>
      </c>
      <c r="B2" s="109" t="s">
        <v>340</v>
      </c>
      <c r="C2" s="109" t="s">
        <v>341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42165</v>
      </c>
      <c r="E3" s="145"/>
      <c r="F3" s="140"/>
      <c r="G3" s="145"/>
      <c r="H3" s="140"/>
      <c r="I3" s="14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342</v>
      </c>
      <c r="E4" s="70" t="s">
        <v>343</v>
      </c>
      <c r="F4" s="70"/>
      <c r="G4" s="70"/>
      <c r="H4" s="70"/>
      <c r="I4" s="70"/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346</v>
      </c>
      <c r="E5" s="139"/>
      <c r="F5" s="138"/>
      <c r="G5" s="139"/>
      <c r="H5" s="138"/>
      <c r="I5" s="139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33" t="s">
        <v>344</v>
      </c>
      <c r="E6" s="134"/>
      <c r="F6" s="133"/>
      <c r="G6" s="134"/>
      <c r="H6" s="133"/>
      <c r="I6" s="134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/>
      <c r="E7" s="144"/>
      <c r="F7" s="143" t="s">
        <v>134</v>
      </c>
      <c r="G7" s="144"/>
      <c r="H7" s="143" t="s">
        <v>134</v>
      </c>
      <c r="I7" s="144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345</v>
      </c>
      <c r="E8" s="137"/>
      <c r="F8" s="136" t="str">
        <f>HLOOKUP(F$7,$M$2:$T$20,11)</f>
        <v> </v>
      </c>
      <c r="G8" s="137"/>
      <c r="H8" s="136" t="str">
        <f>HLOOKUP(H$7,$M$2:$T$20,11)</f>
        <v> </v>
      </c>
      <c r="I8" s="137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/>
      <c r="G9" s="132"/>
      <c r="H9" s="131"/>
      <c r="I9" s="132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2.6</v>
      </c>
      <c r="E10" s="97">
        <v>2.5</v>
      </c>
      <c r="F10" s="97"/>
      <c r="G10" s="97"/>
      <c r="H10" s="97"/>
      <c r="I10" s="97"/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17</v>
      </c>
      <c r="E12" s="97">
        <v>60</v>
      </c>
      <c r="F12" s="97"/>
      <c r="G12" s="97"/>
      <c r="H12" s="97"/>
      <c r="I12" s="97"/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302</v>
      </c>
      <c r="E13" s="97">
        <v>2</v>
      </c>
      <c r="F13" s="98"/>
      <c r="G13" s="97"/>
      <c r="H13" s="98"/>
      <c r="I13" s="97"/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10</v>
      </c>
      <c r="E14" s="128"/>
      <c r="F14" s="127"/>
      <c r="G14" s="128"/>
      <c r="H14" s="127"/>
      <c r="I14" s="128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16</v>
      </c>
      <c r="E15" s="128"/>
      <c r="F15" s="127"/>
      <c r="G15" s="128"/>
      <c r="H15" s="127"/>
      <c r="I15" s="128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128</v>
      </c>
      <c r="E16" s="130"/>
      <c r="F16" s="129"/>
      <c r="G16" s="130"/>
      <c r="H16" s="129"/>
      <c r="I16" s="130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128</v>
      </c>
      <c r="E17" s="130"/>
      <c r="F17" s="129"/>
      <c r="G17" s="130"/>
      <c r="H17" s="129"/>
      <c r="I17" s="130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/>
      <c r="G18" s="130"/>
      <c r="H18" s="129"/>
      <c r="I18" s="130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39</v>
      </c>
      <c r="E20" s="128"/>
      <c r="F20" s="127"/>
      <c r="G20" s="128"/>
      <c r="H20" s="127"/>
      <c r="I20" s="128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40</v>
      </c>
      <c r="E21" s="96">
        <v>95</v>
      </c>
      <c r="F21" s="96"/>
      <c r="G21" s="96"/>
      <c r="H21" s="96"/>
      <c r="I21" s="96"/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/>
      <c r="G22" s="130"/>
      <c r="H22" s="129"/>
      <c r="I22" s="130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/>
      <c r="G23" s="130"/>
      <c r="H23" s="129"/>
      <c r="I23" s="130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/>
      <c r="E24" s="128"/>
      <c r="F24" s="127"/>
      <c r="G24" s="128"/>
      <c r="H24" s="127"/>
      <c r="I24" s="128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>
        <f>D7</f>
        <v>0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>
        <f>HLOOKUP(D$7,$M$2:$T$20,2)</f>
        <v>0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>
        <f>HLOOKUP(D$7,$M$2:$T$20,3)</f>
        <v>0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>
        <f>HLOOKUP(D$7,$M$2:$T$20,4)</f>
        <v>0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>
        <f>HLOOKUP(D$7,$M$2:$T$20,5)</f>
        <v>0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>
        <f>HLOOKUP(D$7,$M$2:$T$20,6)</f>
        <v>0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>
        <f>HLOOKUP(D$7,$M$2:$T$20,7)</f>
        <v>0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>
        <f>HLOOKUP(D$7,$M$2:$T$20,8)</f>
        <v>0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>
        <f>HLOOKUP(D$7,$M$2:$T$20,9)</f>
        <v>0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>
        <f>HLOOKUP(D$7,$M$2:$T$20,10)</f>
        <v>0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>
        <f>HLOOKUP(D$7,$M$2:$T$20,11)</f>
        <v>0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>
        <f>HLOOKUP(D$7,$M$2:$T$20,12)</f>
        <v>0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>
        <f>HLOOKUP(D$7,$M$2:$T$20,13)</f>
        <v>0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>
        <f>HLOOKUP(D$7,$M$2:$T$20,14)</f>
        <v>0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>
        <f>HLOOKUP(D$7,$M$2:$T$20,15)</f>
        <v>0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>
        <f>HLOOKUP(D$7,$M$2:$T$20,16)</f>
        <v>0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>
        <f>HLOOKUP(D$7,$M$2:$T$20,17)</f>
        <v>0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>
        <f>HLOOKUP(D$7,$M$2:$T$20,18)</f>
        <v>0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>
        <f>HLOOKUP(D$7,$M$2:$T$20,19)</f>
        <v>0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H13 J13 F13 D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152775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42165</v>
      </c>
      <c r="C3" s="77">
        <f>Sprutjournal!F3</f>
        <v>0</v>
      </c>
      <c r="D3" s="77">
        <f>Sprutjournal!H3</f>
        <v>0</v>
      </c>
      <c r="E3" s="77">
        <f>Sprutjournal!J3</f>
        <v>0</v>
      </c>
      <c r="F3" s="76" t="s">
        <v>234</v>
      </c>
      <c r="G3" s="78">
        <f>Sprutjournal!D7</f>
        <v>0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13:00</v>
      </c>
      <c r="C4" s="78">
        <f>Sprutjournal!F4</f>
        <v>0</v>
      </c>
      <c r="D4" s="78">
        <f>Sprutjournal!H4</f>
        <v>0</v>
      </c>
      <c r="E4" s="78">
        <f>Sprutjournal!J4</f>
        <v>0</v>
      </c>
      <c r="F4" s="79" t="s">
        <v>235</v>
      </c>
      <c r="G4" s="78" t="str">
        <f>Sprutjournal!D8</f>
        <v>HSM-66</v>
      </c>
      <c r="H4" s="78" t="str">
        <f>Sprutjournal!F8</f>
        <v> </v>
      </c>
      <c r="I4" s="78" t="str">
        <f>Sprutjournal!H8</f>
        <v> 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LN, MN</v>
      </c>
      <c r="C5" s="78">
        <f>Sprutjournal!F5</f>
        <v>0</v>
      </c>
      <c r="D5" s="78">
        <f>Sprutjournal!H5</f>
        <v>0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2-7</v>
      </c>
      <c r="C6" s="78">
        <f>Sprutjournal!F6</f>
        <v>0</v>
      </c>
      <c r="D6" s="78">
        <f>Sprutjournal!H6</f>
        <v>0</v>
      </c>
      <c r="E6" s="78">
        <f>Sprutjournal!J6</f>
        <v>0</v>
      </c>
      <c r="F6" s="76" t="s">
        <v>237</v>
      </c>
      <c r="G6" s="81">
        <f>Sprutjournal!D10</f>
        <v>2.6</v>
      </c>
      <c r="H6" s="81">
        <f>Sprutjournal!F10</f>
        <v>0</v>
      </c>
      <c r="I6" s="81">
        <f>Sprutjournal!H10</f>
        <v>0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39</v>
      </c>
      <c r="C7" s="80">
        <f>Sprutjournal!F20</f>
        <v>0</v>
      </c>
      <c r="D7" s="80">
        <f>Sprutjournal!H20</f>
        <v>0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Pre-emerg</v>
      </c>
      <c r="D9" s="80" t="str">
        <f>IF(D7&lt;7,"Pre-emerg",IF(D7&lt;10,"After emerg","FOLIAR"))</f>
        <v>Pre-emerg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0</v>
      </c>
      <c r="D10" s="78">
        <f>Sprutjournal!H9</f>
        <v>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2.6</v>
      </c>
      <c r="C11" s="78">
        <f>Sprutjournal!F10</f>
        <v>0</v>
      </c>
      <c r="D11" s="78">
        <f>Sprutjournal!H10</f>
        <v>0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60</v>
      </c>
      <c r="C12" s="78">
        <f>Sprutjournal!G12</f>
        <v>0</v>
      </c>
      <c r="D12" s="78">
        <f>Sprutjournal!I12</f>
        <v>0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2</v>
      </c>
      <c r="C13" s="78">
        <f>Sprutjournal!G13</f>
        <v>0</v>
      </c>
      <c r="D13" s="78">
        <f>Sprutjournal!I13</f>
        <v>0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WSW</v>
      </c>
      <c r="C14" s="78" t="e">
        <f>VLOOKUP(Sprutjournal!F13,Sprutjournal!$M26:$N41,2)</f>
        <v>#N/A</v>
      </c>
      <c r="D14" s="78" t="e">
        <f>VLOOKUP(Sprutjournal!H13,Sprutjournal!$M26:$N41,2)</f>
        <v>#N/A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Yes</v>
      </c>
      <c r="D15" s="80" t="str">
        <f>IF(Sprutjournal!H23="Ingen","No","Yes")</f>
        <v>Yes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16</v>
      </c>
      <c r="C16" s="78">
        <f>Sprutjournal!F15</f>
        <v>0</v>
      </c>
      <c r="D16" s="78">
        <f>Sprutjournal!H15</f>
        <v>0</v>
      </c>
      <c r="E16" s="78">
        <f>Sprutjournal!J15</f>
        <v>0</v>
      </c>
      <c r="F16" s="76" t="s">
        <v>247</v>
      </c>
      <c r="G16" s="80">
        <f>Sprutjournal!E10</f>
        <v>2.5</v>
      </c>
      <c r="H16" s="80">
        <f>Sprutjournal!G10</f>
        <v>0</v>
      </c>
      <c r="I16" s="80">
        <f>Sprutjournal!I10</f>
        <v>0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Dry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10</v>
      </c>
      <c r="C18" s="78">
        <f>Sprutjournal!F14</f>
        <v>0</v>
      </c>
      <c r="D18" s="78">
        <f>Sprutjournal!H14</f>
        <v>0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42165</v>
      </c>
      <c r="C24" s="84">
        <f t="shared" si="7"/>
        <v>0</v>
      </c>
      <c r="D24" s="84">
        <f t="shared" si="7"/>
        <v>0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13:00</v>
      </c>
      <c r="C25" s="84">
        <f t="shared" si="7"/>
        <v>0</v>
      </c>
      <c r="D25" s="84">
        <f t="shared" si="7"/>
        <v>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39</v>
      </c>
      <c r="C27" s="45">
        <f>C7</f>
        <v>0</v>
      </c>
      <c r="D27" s="45">
        <f>D7</f>
        <v>0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Pre-emerg</v>
      </c>
      <c r="D28" s="45" t="str">
        <f>D9</f>
        <v>Pre-emerg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LN, MN</v>
      </c>
      <c r="C29" s="45">
        <f>C5</f>
        <v>0</v>
      </c>
      <c r="D29" s="45">
        <f>D5</f>
        <v>0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2.6</v>
      </c>
      <c r="C30" s="45">
        <f>C11</f>
        <v>0</v>
      </c>
      <c r="D30" s="45">
        <f>D11</f>
        <v>0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60</v>
      </c>
      <c r="C32" s="85">
        <f t="shared" si="8"/>
        <v>0</v>
      </c>
      <c r="D32" s="85">
        <f t="shared" si="8"/>
        <v>0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2</v>
      </c>
      <c r="C33" s="45">
        <f t="shared" si="8"/>
        <v>0</v>
      </c>
      <c r="D33" s="45">
        <f t="shared" si="8"/>
        <v>0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WSW</v>
      </c>
      <c r="C35" s="45" t="e">
        <f>C14</f>
        <v>#N/A</v>
      </c>
      <c r="D35" s="45" t="e">
        <f>D14</f>
        <v>#N/A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Y</v>
      </c>
      <c r="D36" s="45" t="str">
        <f>IF(D15="Yes","Y","N")</f>
        <v>Y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Yes</v>
      </c>
      <c r="D37" s="45" t="str">
        <f t="shared" si="9"/>
        <v>Yes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16</v>
      </c>
      <c r="C38" s="45">
        <f t="shared" si="9"/>
        <v>0</v>
      </c>
      <c r="D38" s="45">
        <f t="shared" si="9"/>
        <v>0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Dry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10</v>
      </c>
      <c r="C41" s="45">
        <f t="shared" si="10"/>
        <v>0</v>
      </c>
      <c r="D41" s="45">
        <f t="shared" si="10"/>
        <v>0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2015-06-12T08:03:46Z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